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U3A Treasurer\Reports 2019\"/>
    </mc:Choice>
  </mc:AlternateContent>
  <xr:revisionPtr revIDLastSave="0" documentId="8_{272EDB31-0F9E-4B9C-8B80-2A9C196CB76C}" xr6:coauthVersionLast="45" xr6:coauthVersionMax="45" xr10:uidLastSave="{00000000-0000-0000-0000-000000000000}"/>
  <bookViews>
    <workbookView xWindow="-120" yWindow="-120" windowWidth="20730" windowHeight="11160" xr2:uid="{A37D1D91-CA20-4E27-BAC8-8591DB838FE3}"/>
  </bookViews>
  <sheets>
    <sheet name="Cashbook Bank Rec." sheetId="3" r:id="rId1"/>
    <sheet name="Income Expenditure" sheetId="2" r:id="rId2"/>
    <sheet name="Balance Sheet" sheetId="1" r:id="rId3"/>
  </sheets>
  <externalReferences>
    <externalReference r:id="rId4"/>
    <externalReference r:id="rId5"/>
  </externalReferences>
  <definedNames>
    <definedName name="_xlnm.Print_Area" localSheetId="2">'Balance Sheet'!$D$3:$L$36</definedName>
    <definedName name="_xlnm.Print_Area" localSheetId="0">'Cashbook Bank Rec.'!$C$2:$M$61</definedName>
    <definedName name="_xlnm.Print_Area" localSheetId="1">'Income Expenditure'!$D$3:$N$49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0" i="3" l="1"/>
  <c r="M53" i="3" s="1"/>
  <c r="M49" i="3"/>
  <c r="L49" i="3"/>
  <c r="K43" i="3"/>
  <c r="D47" i="3" s="1"/>
  <c r="D43" i="3"/>
  <c r="J8" i="3"/>
  <c r="J7" i="3"/>
  <c r="J6" i="3"/>
  <c r="J5" i="3"/>
  <c r="J14" i="3" s="1"/>
  <c r="D45" i="3" s="1"/>
  <c r="I46" i="2"/>
  <c r="I44" i="2"/>
  <c r="K42" i="2"/>
  <c r="K41" i="2"/>
  <c r="K40" i="2"/>
  <c r="K39" i="2"/>
  <c r="K38" i="2"/>
  <c r="J38" i="2"/>
  <c r="K37" i="2"/>
  <c r="J36" i="2"/>
  <c r="K36" i="2" s="1"/>
  <c r="K35" i="2"/>
  <c r="K34" i="2"/>
  <c r="K44" i="2" s="1"/>
  <c r="I31" i="2"/>
  <c r="K30" i="2"/>
  <c r="J29" i="2"/>
  <c r="K29" i="2" s="1"/>
  <c r="J28" i="2"/>
  <c r="K28" i="2" s="1"/>
  <c r="K27" i="2"/>
  <c r="K26" i="2"/>
  <c r="J26" i="2"/>
  <c r="K25" i="2"/>
  <c r="J24" i="2"/>
  <c r="K24" i="2" s="1"/>
  <c r="K23" i="2"/>
  <c r="K22" i="2"/>
  <c r="J22" i="2"/>
  <c r="I18" i="2"/>
  <c r="I48" i="2" s="1"/>
  <c r="K16" i="2"/>
  <c r="K15" i="2"/>
  <c r="K14" i="2"/>
  <c r="K13" i="2"/>
  <c r="K12" i="2"/>
  <c r="K11" i="2"/>
  <c r="J11" i="2"/>
  <c r="J18" i="2" s="1"/>
  <c r="K10" i="2"/>
  <c r="K9" i="2"/>
  <c r="K8" i="2"/>
  <c r="K18" i="2" s="1"/>
  <c r="K7" i="2"/>
  <c r="K35" i="1"/>
  <c r="K33" i="1"/>
  <c r="K24" i="1"/>
  <c r="K17" i="1"/>
  <c r="K27" i="1" s="1"/>
  <c r="D48" i="3" l="1"/>
  <c r="K48" i="2"/>
  <c r="K31" i="2"/>
  <c r="K46" i="2" s="1"/>
  <c r="J31" i="2"/>
  <c r="J46" i="2" s="1"/>
  <c r="J48" i="2" s="1"/>
  <c r="J44" i="2"/>
  <c r="K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</author>
  </authors>
  <commentList>
    <comment ref="J11" authorId="0" shapeId="0" xr:uid="{F8A7C142-FDB9-4AE4-82A5-C0BAEF62C7E5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Includes $11.71 &amp; 278.60 from at call a/c &amp; term deposit not in cashbook
</t>
        </r>
      </text>
    </comment>
    <comment ref="J13" authorId="0" shapeId="0" xr:uid="{C74ABF19-1065-473A-A2DF-AAEE51A0C8A3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Christmas Lunch</t>
        </r>
      </text>
    </comment>
    <comment ref="J28" authorId="0" shapeId="0" xr:uid="{D446A29C-DE81-417F-A48A-BABE6067CBC3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Christmas Lunch</t>
        </r>
      </text>
    </comment>
    <comment ref="J29" authorId="0" shapeId="0" xr:uid="{61D461A5-EC6C-4F3D-B09E-31E2E2BE594C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Subsidy MyU3A conference Melbourne
</t>
        </r>
      </text>
    </comment>
    <comment ref="J36" authorId="0" shapeId="0" xr:uid="{2861B10F-9EC3-4A6E-BCD3-7DE51310065D}">
      <text>
        <r>
          <rPr>
            <b/>
            <sz val="9"/>
            <color indexed="81"/>
            <rFont val="Tahoma"/>
            <charset val="1"/>
          </rPr>
          <t>Chris:</t>
        </r>
        <r>
          <rPr>
            <sz val="9"/>
            <color indexed="81"/>
            <rFont val="Tahoma"/>
            <charset val="1"/>
          </rPr>
          <t xml:space="preserve">
Two months paid in October</t>
        </r>
      </text>
    </comment>
  </commentList>
</comments>
</file>

<file path=xl/sharedStrings.xml><?xml version="1.0" encoding="utf-8"?>
<sst xmlns="http://schemas.openxmlformats.org/spreadsheetml/2006/main" count="117" uniqueCount="94">
  <si>
    <t>Balance Sheet</t>
  </si>
  <si>
    <t>Maturity</t>
  </si>
  <si>
    <t>Current Assets</t>
  </si>
  <si>
    <t>Petty Cash</t>
  </si>
  <si>
    <t>Horizon Working Account</t>
  </si>
  <si>
    <t>Horizon Debit Card</t>
  </si>
  <si>
    <t>Horizon At Call Account</t>
  </si>
  <si>
    <t>Horizon Term Deposit #1</t>
  </si>
  <si>
    <t>14.11..19</t>
  </si>
  <si>
    <t>Horizon Term Deposit #2</t>
  </si>
  <si>
    <t>13.10.19</t>
  </si>
  <si>
    <t>Bendigo Term Deposit #1</t>
  </si>
  <si>
    <t>12.01.20</t>
  </si>
  <si>
    <t>Bendigo Term Deposit #2</t>
  </si>
  <si>
    <t>07.02.20</t>
  </si>
  <si>
    <t>Duplicate library charge 28.08.19 paid 3.9.19</t>
  </si>
  <si>
    <t>Total Current Assets</t>
  </si>
  <si>
    <t>Non Current Assets</t>
  </si>
  <si>
    <t>Fixed Assets</t>
  </si>
  <si>
    <t>Total Fixed Assets</t>
  </si>
  <si>
    <t>Total Assets</t>
  </si>
  <si>
    <t>Members Equity</t>
  </si>
  <si>
    <t>Opening Retained Surplus</t>
  </si>
  <si>
    <t>Operating Surplus for the period</t>
  </si>
  <si>
    <t>Total Members' Equity</t>
  </si>
  <si>
    <t>October</t>
  </si>
  <si>
    <t>Income &amp; Expenditure Statement 2019</t>
  </si>
  <si>
    <t>Last Month</t>
  </si>
  <si>
    <t>This Month</t>
  </si>
  <si>
    <t>Year to</t>
  </si>
  <si>
    <t>INCOME</t>
  </si>
  <si>
    <t>Date</t>
  </si>
  <si>
    <t>Rental U3A Centre Tura</t>
  </si>
  <si>
    <t>Rental Tura Library</t>
  </si>
  <si>
    <t>Rental Bega venues</t>
  </si>
  <si>
    <t>Membership Dues</t>
  </si>
  <si>
    <t>Interest Income</t>
  </si>
  <si>
    <t>Grant Income</t>
  </si>
  <si>
    <t>One off event income</t>
  </si>
  <si>
    <t>Donations</t>
  </si>
  <si>
    <t xml:space="preserve">Duplicated library charge 28.8.19 paid 3.9.19 </t>
  </si>
  <si>
    <t>Total Income</t>
  </si>
  <si>
    <t>EXPENDITURE</t>
  </si>
  <si>
    <t>Admin Expense</t>
  </si>
  <si>
    <t>Printing,Postage &amp; Stationery</t>
  </si>
  <si>
    <t>Insurance &amp; Network Fees</t>
  </si>
  <si>
    <t>Rental Bega</t>
  </si>
  <si>
    <t>Mobile phone &amp; Web Page</t>
  </si>
  <si>
    <t>External Catering &amp; Room Hire</t>
  </si>
  <si>
    <t>One off Events</t>
  </si>
  <si>
    <t>Misc.</t>
  </si>
  <si>
    <t xml:space="preserve">Asset revaluation </t>
  </si>
  <si>
    <t>Total Admin. Expense</t>
  </si>
  <si>
    <t>U3A Centre Tura Beach</t>
  </si>
  <si>
    <t>Rates/water/electricity</t>
  </si>
  <si>
    <t>Telephone &amp; Internet</t>
  </si>
  <si>
    <t>Rent</t>
  </si>
  <si>
    <t>Insurance</t>
  </si>
  <si>
    <t>Cleaning</t>
  </si>
  <si>
    <t>Maintenance</t>
  </si>
  <si>
    <t>Asset purchases</t>
  </si>
  <si>
    <t>Total Tura Centre Expenses</t>
  </si>
  <si>
    <t>Total Expenses</t>
  </si>
  <si>
    <t>Net Surplus/Deficiency</t>
  </si>
  <si>
    <t xml:space="preserve">U3A Sapphire Coast Treasurer's Report  </t>
  </si>
  <si>
    <t>Income</t>
  </si>
  <si>
    <t>Membership</t>
  </si>
  <si>
    <t>TBC Rent</t>
  </si>
  <si>
    <t>Bank Interest</t>
  </si>
  <si>
    <t>Christmas Lunch</t>
  </si>
  <si>
    <t>Total Receipts</t>
  </si>
  <si>
    <t>Expenditure</t>
  </si>
  <si>
    <t>Payee</t>
  </si>
  <si>
    <t>Detail</t>
  </si>
  <si>
    <t>Amount</t>
  </si>
  <si>
    <t>Debit Card</t>
  </si>
  <si>
    <t>Library Rent</t>
  </si>
  <si>
    <t>Mobile Phone</t>
  </si>
  <si>
    <t>Telstra</t>
  </si>
  <si>
    <t>Internet</t>
  </si>
  <si>
    <t>Matanuska</t>
  </si>
  <si>
    <t>Carbon Copy</t>
  </si>
  <si>
    <t>Printing</t>
  </si>
  <si>
    <t>Sandy Coates</t>
  </si>
  <si>
    <t>Conference Subsidy (MyU3A Melbourne)</t>
  </si>
  <si>
    <t>Trybooking</t>
  </si>
  <si>
    <t>Christmas Lunch for cash payers</t>
  </si>
  <si>
    <t>Wix - Website maintenance</t>
  </si>
  <si>
    <t>A &amp; S Carter</t>
  </si>
  <si>
    <t>Cashbook Opening Balance</t>
  </si>
  <si>
    <t>Horizon C.A.</t>
  </si>
  <si>
    <t xml:space="preserve">Plus income </t>
  </si>
  <si>
    <t>less U/P chqs</t>
  </si>
  <si>
    <t>Less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</si>
</sst>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17" fontId="3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17" fontId="2" fillId="0" borderId="0" xfId="0" applyNumberFormat="1" applyFont="1" applyAlignment="1">
      <alignment horizontal="right"/>
    </xf>
    <xf numFmtId="2" fontId="0" fillId="0" borderId="0" xfId="0" applyNumberFormat="1"/>
    <xf numFmtId="2" fontId="2" fillId="0" borderId="1" xfId="0" applyNumberFormat="1" applyFont="1" applyBorder="1"/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/>
    <xf numFmtId="0" fontId="1" fillId="0" borderId="0" xfId="0" applyFont="1"/>
    <xf numFmtId="17" fontId="0" fillId="0" borderId="0" xfId="0" applyNumberFormat="1"/>
    <xf numFmtId="14" fontId="1" fillId="0" borderId="0" xfId="0" applyNumberFormat="1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0" fillId="0" borderId="0" xfId="0" quotePrefix="1"/>
    <xf numFmtId="0" fontId="0" fillId="0" borderId="0" xfId="0" quotePrefix="1" applyAlignment="1">
      <alignment horizontal="left"/>
    </xf>
    <xf numFmtId="4" fontId="1" fillId="0" borderId="0" xfId="0" applyNumberFormat="1" applyFont="1"/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/>
    </xf>
    <xf numFmtId="4" fontId="0" fillId="0" borderId="0" xfId="0" applyNumberFormat="1"/>
    <xf numFmtId="4" fontId="1" fillId="0" borderId="2" xfId="0" applyNumberFormat="1" applyFont="1" applyBorder="1"/>
    <xf numFmtId="0" fontId="8" fillId="0" borderId="0" xfId="0" applyFont="1"/>
    <xf numFmtId="2" fontId="8" fillId="0" borderId="0" xfId="0" applyNumberFormat="1" applyFont="1"/>
    <xf numFmtId="0" fontId="9" fillId="0" borderId="0" xfId="0" applyFont="1"/>
    <xf numFmtId="2" fontId="1" fillId="0" borderId="2" xfId="0" applyNumberFormat="1" applyFont="1" applyBorder="1"/>
    <xf numFmtId="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Income%20&amp;%20Expenditu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Cash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</sheetNames>
    <sheetDataSet>
      <sheetData sheetId="0">
        <row r="48">
          <cell r="J48">
            <v>-667.79000000000042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detailed"/>
      <sheetName val="Jan summary"/>
      <sheetName val="Feb detailed"/>
      <sheetName val="Feb Summary"/>
      <sheetName val="March Detailed"/>
      <sheetName val="Mar Summary"/>
      <sheetName val="April Detailed"/>
      <sheetName val="April Summary"/>
      <sheetName val="May Detailed"/>
      <sheetName val="May Summary"/>
      <sheetName val="June Detailed"/>
      <sheetName val="June Summary"/>
      <sheetName val="July Detailed"/>
      <sheetName val="July Summary"/>
      <sheetName val="August Detailed "/>
      <sheetName val="August Summary"/>
      <sheetName val="September Detailed  "/>
      <sheetName val="September Summary"/>
      <sheetName val="October detailed"/>
      <sheetName val="October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D48">
            <v>6178.95</v>
          </cell>
        </row>
      </sheetData>
      <sheetData sheetId="18">
        <row r="6">
          <cell r="H6">
            <v>24.05</v>
          </cell>
        </row>
        <row r="7">
          <cell r="H7">
            <v>28.92</v>
          </cell>
        </row>
        <row r="8">
          <cell r="H8">
            <v>28.92</v>
          </cell>
        </row>
        <row r="9">
          <cell r="H9">
            <v>28.92</v>
          </cell>
        </row>
        <row r="10">
          <cell r="H10">
            <v>30</v>
          </cell>
        </row>
        <row r="11">
          <cell r="H11">
            <v>54</v>
          </cell>
        </row>
        <row r="12">
          <cell r="H12">
            <v>57.84</v>
          </cell>
        </row>
        <row r="13">
          <cell r="H13">
            <v>115.68</v>
          </cell>
        </row>
        <row r="14">
          <cell r="H14">
            <v>55</v>
          </cell>
        </row>
        <row r="15">
          <cell r="H15">
            <v>70.5</v>
          </cell>
        </row>
        <row r="16">
          <cell r="H16">
            <v>69</v>
          </cell>
        </row>
        <row r="17">
          <cell r="H17">
            <v>45</v>
          </cell>
        </row>
        <row r="18">
          <cell r="H18">
            <v>28.92</v>
          </cell>
        </row>
        <row r="19">
          <cell r="H19">
            <v>115.68</v>
          </cell>
        </row>
        <row r="20">
          <cell r="H20">
            <v>28.92</v>
          </cell>
        </row>
        <row r="21">
          <cell r="H21">
            <v>28.92</v>
          </cell>
        </row>
        <row r="22">
          <cell r="H22">
            <v>86.76</v>
          </cell>
        </row>
        <row r="23">
          <cell r="H23">
            <v>15</v>
          </cell>
        </row>
        <row r="24">
          <cell r="H24">
            <v>36</v>
          </cell>
        </row>
        <row r="25">
          <cell r="H25">
            <v>42</v>
          </cell>
        </row>
        <row r="26">
          <cell r="H26">
            <v>13.9</v>
          </cell>
        </row>
        <row r="27">
          <cell r="H27">
            <v>45</v>
          </cell>
        </row>
        <row r="28">
          <cell r="H28">
            <v>21</v>
          </cell>
        </row>
        <row r="29">
          <cell r="H29">
            <v>51</v>
          </cell>
        </row>
        <row r="30">
          <cell r="H30">
            <v>61.5</v>
          </cell>
        </row>
        <row r="31">
          <cell r="H31">
            <v>60</v>
          </cell>
        </row>
        <row r="32">
          <cell r="H32">
            <v>57.84</v>
          </cell>
        </row>
        <row r="33">
          <cell r="H33">
            <v>57.84</v>
          </cell>
        </row>
        <row r="34">
          <cell r="H34">
            <v>28.92</v>
          </cell>
        </row>
        <row r="35">
          <cell r="H35">
            <v>57.84</v>
          </cell>
        </row>
        <row r="36">
          <cell r="H36">
            <v>210</v>
          </cell>
        </row>
        <row r="37">
          <cell r="H37">
            <v>61.5</v>
          </cell>
        </row>
        <row r="38">
          <cell r="H38">
            <v>66</v>
          </cell>
        </row>
        <row r="39">
          <cell r="H39">
            <v>39</v>
          </cell>
        </row>
        <row r="40">
          <cell r="H40">
            <v>15</v>
          </cell>
        </row>
        <row r="41">
          <cell r="H41">
            <v>21</v>
          </cell>
        </row>
        <row r="42">
          <cell r="H42">
            <v>42</v>
          </cell>
        </row>
        <row r="43">
          <cell r="H43">
            <v>24</v>
          </cell>
        </row>
        <row r="44">
          <cell r="H44">
            <v>33</v>
          </cell>
        </row>
        <row r="45">
          <cell r="H45">
            <v>51</v>
          </cell>
        </row>
        <row r="46">
          <cell r="H46">
            <v>57</v>
          </cell>
        </row>
        <row r="47">
          <cell r="H47">
            <v>0.04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D53FB-87DB-4A85-B558-202C78383AAB}">
  <sheetPr>
    <pageSetUpPr fitToPage="1"/>
  </sheetPr>
  <dimension ref="C3:M64"/>
  <sheetViews>
    <sheetView tabSelected="1" topLeftCell="C34" workbookViewId="0">
      <selection activeCell="G52" sqref="G52"/>
    </sheetView>
  </sheetViews>
  <sheetFormatPr defaultRowHeight="15" x14ac:dyDescent="0.25"/>
  <cols>
    <col min="1" max="2" width="9.140625" style="11"/>
    <col min="3" max="3" width="26.42578125" style="11" customWidth="1"/>
    <col min="4" max="4" width="12.7109375" style="11" customWidth="1"/>
    <col min="5" max="5" width="36.42578125" style="11" customWidth="1"/>
    <col min="6" max="6" width="9" style="11" customWidth="1"/>
    <col min="7" max="7" width="35.7109375" style="11" customWidth="1"/>
    <col min="8" max="8" width="9.140625" style="11"/>
    <col min="9" max="9" width="2.7109375" style="11" customWidth="1"/>
    <col min="10" max="11" width="9.140625" style="11"/>
    <col min="12" max="12" width="9.7109375" style="11" bestFit="1" customWidth="1"/>
    <col min="13" max="16384" width="9.140625" style="11"/>
  </cols>
  <sheetData>
    <row r="3" spans="3:12" x14ac:dyDescent="0.25">
      <c r="E3" s="11" t="s">
        <v>64</v>
      </c>
      <c r="J3" s="12" t="s">
        <v>25</v>
      </c>
      <c r="L3" s="13"/>
    </row>
    <row r="4" spans="3:12" x14ac:dyDescent="0.25">
      <c r="C4" s="14" t="s">
        <v>31</v>
      </c>
    </row>
    <row r="5" spans="3:12" x14ac:dyDescent="0.25">
      <c r="C5" s="10" t="s">
        <v>65</v>
      </c>
      <c r="D5" s="13"/>
      <c r="E5" t="s">
        <v>66</v>
      </c>
      <c r="H5" s="15"/>
      <c r="J5" s="15">
        <f>'[2]October detailed'!H6+'[2]October detailed'!H7+'[2]October detailed'!H8+'[2]October detailed'!H9+'[2]October detailed'!H10+'[2]October detailed'!H12+'[2]October detailed'!H13+'[2]October detailed'!H14+'[2]October detailed'!H18+'[2]October detailed'!H19+'[2]October detailed'!H20+'[2]October detailed'!H21+'[2]October detailed'!H31+'[2]October detailed'!H33+'[2]October detailed'!H34+'[2]October detailed'!H35+'[2]October detailed'!H36+'[2]October detailed'!H22+'[2]October detailed'!H32</f>
        <v>1130.97</v>
      </c>
    </row>
    <row r="6" spans="3:12" x14ac:dyDescent="0.25">
      <c r="C6" s="13"/>
      <c r="D6" s="13"/>
      <c r="E6" s="16" t="s">
        <v>67</v>
      </c>
      <c r="H6" s="6"/>
      <c r="J6" s="15">
        <f>'[2]October detailed'!H11+'[2]October detailed'!H16+'[2]October detailed'!H17+'[2]October detailed'!H24+'[2]October detailed'!H25+'[2]October detailed'!H26+'[2]October detailed'!H27+'[2]October detailed'!H28+'[2]October detailed'!H29+'[2]October detailed'!H38+'[2]October detailed'!H39+'[2]October detailed'!H40+'[2]October detailed'!H41+'[2]October detailed'!H42+'[2]October detailed'!H43+'[2]October detailed'!H44+'[2]October detailed'!H45+'[2]October detailed'!H46+'[2]October detailed'!H23</f>
        <v>739.9</v>
      </c>
    </row>
    <row r="7" spans="3:12" x14ac:dyDescent="0.25">
      <c r="C7" s="13"/>
      <c r="D7" s="13"/>
      <c r="E7" s="16" t="s">
        <v>68</v>
      </c>
      <c r="H7" s="15"/>
      <c r="J7" s="15">
        <f>'[2]October detailed'!H47</f>
        <v>0.04</v>
      </c>
    </row>
    <row r="8" spans="3:12" x14ac:dyDescent="0.25">
      <c r="C8" s="13"/>
      <c r="D8" s="13"/>
      <c r="E8" s="17" t="s">
        <v>69</v>
      </c>
      <c r="H8" s="15"/>
      <c r="J8" s="18">
        <f>'[2]October detailed'!H15+'[2]October detailed'!H30+'[2]October detailed'!H37</f>
        <v>193.5</v>
      </c>
      <c r="K8" s="18"/>
    </row>
    <row r="9" spans="3:12" x14ac:dyDescent="0.25">
      <c r="C9" s="13"/>
      <c r="D9" s="13"/>
      <c r="E9"/>
      <c r="H9" s="18"/>
      <c r="I9" s="18"/>
      <c r="J9" s="15"/>
    </row>
    <row r="10" spans="3:12" x14ac:dyDescent="0.25">
      <c r="C10" s="13"/>
      <c r="D10" s="13"/>
      <c r="E10"/>
      <c r="H10" s="18"/>
      <c r="I10" s="18"/>
      <c r="J10" s="15"/>
    </row>
    <row r="11" spans="3:12" x14ac:dyDescent="0.25">
      <c r="C11" s="13"/>
      <c r="E11"/>
      <c r="H11" s="18"/>
      <c r="I11" s="18"/>
      <c r="J11" s="15"/>
    </row>
    <row r="12" spans="3:12" x14ac:dyDescent="0.25">
      <c r="C12" s="13"/>
      <c r="E12"/>
      <c r="H12" s="18"/>
      <c r="I12" s="18"/>
    </row>
    <row r="13" spans="3:12" x14ac:dyDescent="0.25">
      <c r="C13" s="13"/>
      <c r="D13" s="13"/>
      <c r="E13" s="17"/>
      <c r="H13" s="18"/>
      <c r="I13" s="18"/>
    </row>
    <row r="14" spans="3:12" x14ac:dyDescent="0.25">
      <c r="E14" s="11" t="s">
        <v>70</v>
      </c>
      <c r="H14" s="18"/>
      <c r="J14" s="15">
        <f>SUM(J5:J13)</f>
        <v>2064.41</v>
      </c>
    </row>
    <row r="18" spans="3:13" x14ac:dyDescent="0.25">
      <c r="C18" s="10" t="s">
        <v>71</v>
      </c>
    </row>
    <row r="19" spans="3:13" x14ac:dyDescent="0.25">
      <c r="C19" s="19" t="s">
        <v>31</v>
      </c>
      <c r="D19" s="19"/>
      <c r="E19" s="19" t="s">
        <v>72</v>
      </c>
      <c r="F19" s="19"/>
      <c r="G19" s="19" t="s">
        <v>73</v>
      </c>
      <c r="H19" s="19"/>
      <c r="I19" s="19"/>
      <c r="J19" s="19"/>
      <c r="K19" s="19" t="s">
        <v>74</v>
      </c>
    </row>
    <row r="20" spans="3:13" x14ac:dyDescent="0.25">
      <c r="C20" s="20">
        <v>43739</v>
      </c>
      <c r="D20"/>
      <c r="E20" t="s">
        <v>75</v>
      </c>
      <c r="F20"/>
      <c r="G20" t="s">
        <v>76</v>
      </c>
      <c r="H20"/>
      <c r="I20"/>
      <c r="J20" s="21"/>
      <c r="K20" s="6">
        <v>10</v>
      </c>
      <c r="L20" s="6"/>
      <c r="M20" s="6"/>
    </row>
    <row r="21" spans="3:13" x14ac:dyDescent="0.25">
      <c r="C21" s="22"/>
      <c r="D21"/>
      <c r="E21" t="s">
        <v>75</v>
      </c>
      <c r="F21" s="23"/>
      <c r="G21" t="s">
        <v>77</v>
      </c>
      <c r="H21" s="9"/>
      <c r="I21" s="9"/>
      <c r="J21" s="21"/>
      <c r="K21" s="24">
        <v>15</v>
      </c>
      <c r="L21" s="24"/>
      <c r="M21" s="24"/>
    </row>
    <row r="22" spans="3:13" x14ac:dyDescent="0.25">
      <c r="C22" s="20">
        <v>43745</v>
      </c>
      <c r="D22"/>
      <c r="E22" t="s">
        <v>75</v>
      </c>
      <c r="F22"/>
      <c r="G22" t="s">
        <v>76</v>
      </c>
      <c r="H22"/>
      <c r="I22"/>
      <c r="J22" s="21"/>
      <c r="K22" s="25">
        <v>16</v>
      </c>
      <c r="L22" s="25"/>
      <c r="M22" s="25"/>
    </row>
    <row r="23" spans="3:13" x14ac:dyDescent="0.25">
      <c r="C23" s="20"/>
      <c r="D23"/>
      <c r="E23" t="s">
        <v>78</v>
      </c>
      <c r="F23"/>
      <c r="G23" t="s">
        <v>79</v>
      </c>
      <c r="H23"/>
      <c r="I23"/>
      <c r="J23" s="21"/>
      <c r="K23" s="25">
        <v>61.9</v>
      </c>
      <c r="L23" s="25"/>
      <c r="M23" s="25"/>
    </row>
    <row r="24" spans="3:13" x14ac:dyDescent="0.25">
      <c r="C24" s="20">
        <v>43748</v>
      </c>
      <c r="D24"/>
      <c r="E24" t="s">
        <v>80</v>
      </c>
      <c r="F24"/>
      <c r="G24" t="s">
        <v>56</v>
      </c>
      <c r="H24"/>
      <c r="I24"/>
      <c r="J24" s="21"/>
      <c r="K24" s="25">
        <v>866.67</v>
      </c>
      <c r="L24" s="25"/>
      <c r="M24" s="25"/>
    </row>
    <row r="25" spans="3:13" x14ac:dyDescent="0.25">
      <c r="C25" s="20">
        <v>43750</v>
      </c>
      <c r="D25"/>
      <c r="E25" t="s">
        <v>81</v>
      </c>
      <c r="F25"/>
      <c r="G25" t="s">
        <v>82</v>
      </c>
      <c r="H25"/>
      <c r="I25"/>
      <c r="J25" s="21"/>
      <c r="K25" s="6">
        <v>44</v>
      </c>
      <c r="L25" s="6"/>
      <c r="M25" s="6"/>
    </row>
    <row r="26" spans="3:13" x14ac:dyDescent="0.25">
      <c r="C26" s="20">
        <v>43753</v>
      </c>
      <c r="D26"/>
      <c r="E26" t="s">
        <v>83</v>
      </c>
      <c r="F26"/>
      <c r="G26" t="s">
        <v>84</v>
      </c>
      <c r="H26"/>
      <c r="I26"/>
      <c r="J26" s="21"/>
      <c r="K26" s="6">
        <v>500</v>
      </c>
      <c r="L26" s="6"/>
      <c r="M26" s="6"/>
    </row>
    <row r="27" spans="3:13" x14ac:dyDescent="0.25">
      <c r="C27" s="20">
        <v>43755</v>
      </c>
      <c r="D27"/>
      <c r="E27" t="s">
        <v>85</v>
      </c>
      <c r="F27"/>
      <c r="G27" t="s">
        <v>86</v>
      </c>
      <c r="H27"/>
      <c r="I27"/>
      <c r="J27" s="21"/>
      <c r="K27" s="6">
        <v>97.5</v>
      </c>
      <c r="L27" s="6"/>
      <c r="M27" s="6"/>
    </row>
    <row r="28" spans="3:13" x14ac:dyDescent="0.25">
      <c r="C28" s="20">
        <v>43760</v>
      </c>
      <c r="D28"/>
      <c r="E28" t="s">
        <v>75</v>
      </c>
      <c r="F28"/>
      <c r="G28" t="s">
        <v>87</v>
      </c>
      <c r="H28"/>
      <c r="I28"/>
      <c r="J28" s="21"/>
      <c r="K28" s="6">
        <v>273.27</v>
      </c>
      <c r="L28" s="6"/>
      <c r="M28" s="6"/>
    </row>
    <row r="29" spans="3:13" x14ac:dyDescent="0.25">
      <c r="C29" s="20"/>
      <c r="D29"/>
      <c r="E29" t="s">
        <v>85</v>
      </c>
      <c r="F29"/>
      <c r="G29" t="s">
        <v>86</v>
      </c>
      <c r="H29"/>
      <c r="I29"/>
      <c r="J29" s="21"/>
      <c r="K29" s="6">
        <v>61.5</v>
      </c>
      <c r="L29" s="6"/>
      <c r="M29" s="6"/>
    </row>
    <row r="30" spans="3:13" x14ac:dyDescent="0.25">
      <c r="C30" s="20"/>
      <c r="D30"/>
      <c r="E30" t="s">
        <v>88</v>
      </c>
      <c r="F30"/>
      <c r="G30" t="s">
        <v>58</v>
      </c>
      <c r="H30"/>
      <c r="I30"/>
      <c r="J30" s="21"/>
      <c r="K30" s="6">
        <v>45</v>
      </c>
      <c r="L30" s="6"/>
      <c r="M30" s="6"/>
    </row>
    <row r="31" spans="3:13" x14ac:dyDescent="0.25">
      <c r="C31" s="20">
        <v>43763</v>
      </c>
      <c r="D31"/>
      <c r="E31" t="s">
        <v>80</v>
      </c>
      <c r="F31"/>
      <c r="G31" t="s">
        <v>56</v>
      </c>
      <c r="H31"/>
      <c r="I31"/>
      <c r="J31" s="21"/>
      <c r="K31" s="6">
        <v>866.67</v>
      </c>
      <c r="L31" s="6"/>
      <c r="M31" s="6"/>
    </row>
    <row r="32" spans="3:13" x14ac:dyDescent="0.25">
      <c r="C32" s="20">
        <v>43766</v>
      </c>
      <c r="D32"/>
      <c r="E32" t="s">
        <v>75</v>
      </c>
      <c r="F32"/>
      <c r="G32" t="s">
        <v>76</v>
      </c>
      <c r="H32"/>
      <c r="I32"/>
      <c r="J32" s="21"/>
      <c r="K32" s="6">
        <v>52</v>
      </c>
      <c r="L32" s="6"/>
      <c r="M32" s="6"/>
    </row>
    <row r="33" spans="3:13" x14ac:dyDescent="0.25">
      <c r="C33" s="20"/>
      <c r="D33"/>
      <c r="E33" t="s">
        <v>88</v>
      </c>
      <c r="F33"/>
      <c r="G33" t="s">
        <v>58</v>
      </c>
      <c r="H33"/>
      <c r="I33"/>
      <c r="J33" s="21"/>
      <c r="K33" s="6">
        <v>45</v>
      </c>
      <c r="L33" s="6"/>
      <c r="M33" s="6"/>
    </row>
    <row r="34" spans="3:13" x14ac:dyDescent="0.25">
      <c r="C34" s="20">
        <v>43768</v>
      </c>
      <c r="D34"/>
      <c r="E34" t="s">
        <v>75</v>
      </c>
      <c r="F34"/>
      <c r="G34" t="s">
        <v>86</v>
      </c>
      <c r="H34"/>
      <c r="I34"/>
      <c r="J34" s="21"/>
      <c r="K34" s="6">
        <v>61.5</v>
      </c>
    </row>
    <row r="35" spans="3:13" x14ac:dyDescent="0.25">
      <c r="C35" s="20"/>
      <c r="D35"/>
      <c r="E35" t="s">
        <v>75</v>
      </c>
      <c r="F35"/>
      <c r="G35" t="s">
        <v>76</v>
      </c>
      <c r="H35"/>
      <c r="I35"/>
      <c r="J35" s="21"/>
      <c r="K35" s="6">
        <v>32.5</v>
      </c>
    </row>
    <row r="36" spans="3:13" x14ac:dyDescent="0.25">
      <c r="C36" s="20"/>
      <c r="D36"/>
      <c r="E36"/>
      <c r="F36"/>
      <c r="G36"/>
      <c r="H36"/>
      <c r="I36"/>
      <c r="J36" s="21"/>
      <c r="K36" s="6"/>
      <c r="M36" s="15"/>
    </row>
    <row r="37" spans="3:13" x14ac:dyDescent="0.25">
      <c r="C37" s="20"/>
      <c r="D37"/>
      <c r="E37"/>
      <c r="F37"/>
      <c r="G37"/>
      <c r="H37"/>
      <c r="I37"/>
      <c r="J37" s="21"/>
      <c r="K37" s="6"/>
      <c r="M37" s="15"/>
    </row>
    <row r="38" spans="3:13" x14ac:dyDescent="0.25">
      <c r="C38" s="20"/>
      <c r="D38"/>
      <c r="E38"/>
      <c r="F38"/>
      <c r="G38"/>
      <c r="H38"/>
      <c r="I38"/>
      <c r="J38" s="21"/>
      <c r="K38" s="6"/>
      <c r="M38" s="15"/>
    </row>
    <row r="39" spans="3:13" x14ac:dyDescent="0.25">
      <c r="C39" s="20"/>
      <c r="D39" s="20"/>
      <c r="E39"/>
      <c r="F39"/>
      <c r="G39"/>
      <c r="H39"/>
      <c r="I39"/>
      <c r="J39" s="21"/>
      <c r="K39" s="6"/>
      <c r="M39" s="15"/>
    </row>
    <row r="40" spans="3:13" x14ac:dyDescent="0.25">
      <c r="C40"/>
      <c r="D40"/>
      <c r="E40"/>
      <c r="F40"/>
      <c r="G40"/>
      <c r="H40"/>
      <c r="I40"/>
      <c r="J40" s="21"/>
      <c r="K40" s="6"/>
      <c r="M40" s="15"/>
    </row>
    <row r="41" spans="3:13" x14ac:dyDescent="0.25">
      <c r="C41"/>
      <c r="D41"/>
      <c r="E41"/>
      <c r="F41"/>
      <c r="G41"/>
      <c r="H41"/>
      <c r="I41"/>
      <c r="J41" s="21"/>
      <c r="K41" s="6"/>
      <c r="M41" s="15"/>
    </row>
    <row r="42" spans="3:13" x14ac:dyDescent="0.25">
      <c r="C42"/>
      <c r="D42"/>
      <c r="E42"/>
      <c r="F42"/>
      <c r="G42"/>
      <c r="H42"/>
      <c r="I42"/>
      <c r="J42" s="21"/>
      <c r="K42" s="6"/>
      <c r="M42" s="15"/>
    </row>
    <row r="43" spans="3:13" x14ac:dyDescent="0.25">
      <c r="C43" t="s">
        <v>89</v>
      </c>
      <c r="D43" s="26">
        <f>'[2]September Summary'!D48+10</f>
        <v>6188.95</v>
      </c>
      <c r="E43"/>
      <c r="F43"/>
      <c r="G43"/>
      <c r="H43"/>
      <c r="I43"/>
      <c r="J43" s="21"/>
      <c r="K43" s="6">
        <f>SUM(K20:K42)</f>
        <v>3048.5099999999998</v>
      </c>
      <c r="M43" s="15"/>
    </row>
    <row r="44" spans="3:13" x14ac:dyDescent="0.25">
      <c r="D44" s="15"/>
      <c r="J44" t="s">
        <v>90</v>
      </c>
      <c r="M44" s="15">
        <v>4804.8500000000004</v>
      </c>
    </row>
    <row r="45" spans="3:13" x14ac:dyDescent="0.25">
      <c r="C45" s="11" t="s">
        <v>91</v>
      </c>
      <c r="D45" s="18">
        <f>J14</f>
        <v>2064.41</v>
      </c>
      <c r="F45" s="18"/>
      <c r="G45" s="18"/>
      <c r="J45" t="s">
        <v>75</v>
      </c>
      <c r="L45" s="15"/>
      <c r="M45" s="15">
        <v>400</v>
      </c>
    </row>
    <row r="46" spans="3:13" x14ac:dyDescent="0.25">
      <c r="C46"/>
      <c r="D46" s="18"/>
      <c r="G46" s="15"/>
      <c r="J46" s="11" t="s">
        <v>92</v>
      </c>
      <c r="L46" s="15"/>
      <c r="M46" s="15"/>
    </row>
    <row r="47" spans="3:13" x14ac:dyDescent="0.25">
      <c r="C47" s="11" t="s">
        <v>93</v>
      </c>
      <c r="D47" s="18">
        <f>K43</f>
        <v>3048.5099999999998</v>
      </c>
      <c r="F47" s="15"/>
      <c r="G47" s="18"/>
      <c r="L47" s="15"/>
      <c r="M47" s="15"/>
    </row>
    <row r="48" spans="3:13" x14ac:dyDescent="0.25">
      <c r="D48" s="27">
        <f>D45-D47+D43+D46+D44</f>
        <v>5204.8500000000004</v>
      </c>
      <c r="F48" s="18"/>
      <c r="G48" s="15"/>
      <c r="L48" s="15"/>
      <c r="M48" s="15"/>
    </row>
    <row r="49" spans="3:13" x14ac:dyDescent="0.25">
      <c r="C49" s="28"/>
      <c r="D49" s="26"/>
      <c r="L49" s="15">
        <f>SUM(L47:L48)</f>
        <v>0</v>
      </c>
      <c r="M49" s="29">
        <f>SUM(L47:L48)</f>
        <v>0</v>
      </c>
    </row>
    <row r="50" spans="3:13" x14ac:dyDescent="0.25">
      <c r="C50"/>
      <c r="L50" s="15"/>
      <c r="M50" s="15">
        <f>SUM(M44:M49)</f>
        <v>5204.8500000000004</v>
      </c>
    </row>
    <row r="51" spans="3:13" x14ac:dyDescent="0.25">
      <c r="G51" s="18"/>
      <c r="L51" s="15"/>
      <c r="M51" s="15"/>
    </row>
    <row r="52" spans="3:13" x14ac:dyDescent="0.25">
      <c r="D52" s="30"/>
      <c r="G52" s="15"/>
      <c r="L52" s="15"/>
      <c r="M52" s="15"/>
    </row>
    <row r="53" spans="3:13" x14ac:dyDescent="0.25">
      <c r="E53"/>
      <c r="L53" s="15"/>
      <c r="M53" s="31">
        <f>SUM(M50:M52)</f>
        <v>5204.8500000000004</v>
      </c>
    </row>
    <row r="54" spans="3:13" x14ac:dyDescent="0.25">
      <c r="D54"/>
      <c r="L54" s="15"/>
      <c r="M54" s="15"/>
    </row>
    <row r="55" spans="3:13" x14ac:dyDescent="0.25">
      <c r="D55" s="18"/>
      <c r="L55" s="15"/>
      <c r="M55" s="15"/>
    </row>
    <row r="56" spans="3:13" x14ac:dyDescent="0.25">
      <c r="D56" s="18"/>
      <c r="F56" s="32"/>
      <c r="H56" s="30"/>
      <c r="I56" s="30"/>
      <c r="J56" s="30"/>
      <c r="K56" s="32"/>
      <c r="L56" s="15"/>
      <c r="M56" s="15"/>
    </row>
    <row r="57" spans="3:13" x14ac:dyDescent="0.25">
      <c r="F57" s="30"/>
      <c r="G57" s="30"/>
      <c r="H57" s="30"/>
      <c r="I57" s="30"/>
      <c r="J57" s="30"/>
      <c r="K57" s="30"/>
    </row>
    <row r="58" spans="3:13" x14ac:dyDescent="0.25">
      <c r="F58" s="30"/>
      <c r="G58" s="30"/>
      <c r="H58" s="30"/>
      <c r="I58" s="30"/>
      <c r="J58" s="30"/>
      <c r="K58" s="30"/>
    </row>
    <row r="59" spans="3:13" x14ac:dyDescent="0.25">
      <c r="F59" s="18"/>
      <c r="G59" s="30"/>
      <c r="K59" s="18"/>
    </row>
    <row r="60" spans="3:13" x14ac:dyDescent="0.25">
      <c r="H60" s="30"/>
    </row>
    <row r="62" spans="3:13" x14ac:dyDescent="0.25">
      <c r="E62" s="16"/>
    </row>
    <row r="63" spans="3:13" x14ac:dyDescent="0.25">
      <c r="E63" s="16"/>
      <c r="G63"/>
    </row>
    <row r="64" spans="3:13" x14ac:dyDescent="0.25">
      <c r="G64"/>
    </row>
  </sheetData>
  <pageMargins left="0.70866141732283472" right="0.70866141732283472" top="0.74803149606299213" bottom="0.74803149606299213" header="0.31496062992125984" footer="0.31496062992125984"/>
  <pageSetup paperSize="9" scale="56" orientation="landscape" cellComments="asDisplayed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16018-3086-4227-9DFE-52F601B27CF5}">
  <sheetPr>
    <pageSetUpPr fitToPage="1"/>
  </sheetPr>
  <dimension ref="D3:P89"/>
  <sheetViews>
    <sheetView topLeftCell="A31" workbookViewId="0">
      <selection activeCell="G50" sqref="G50"/>
    </sheetView>
  </sheetViews>
  <sheetFormatPr defaultRowHeight="15" x14ac:dyDescent="0.25"/>
  <cols>
    <col min="9" max="9" width="10.7109375" bestFit="1" customWidth="1"/>
    <col min="10" max="10" width="10.85546875" bestFit="1" customWidth="1"/>
  </cols>
  <sheetData>
    <row r="3" spans="4:12" x14ac:dyDescent="0.25">
      <c r="J3" t="s">
        <v>25</v>
      </c>
    </row>
    <row r="4" spans="4:12" ht="15.75" x14ac:dyDescent="0.25">
      <c r="D4" s="8" t="s">
        <v>26</v>
      </c>
      <c r="E4" s="8"/>
      <c r="F4" s="8"/>
      <c r="G4" s="8"/>
    </row>
    <row r="5" spans="4:12" x14ac:dyDescent="0.25">
      <c r="I5" s="9" t="s">
        <v>27</v>
      </c>
      <c r="J5" s="9" t="s">
        <v>28</v>
      </c>
      <c r="K5" s="9" t="s">
        <v>29</v>
      </c>
    </row>
    <row r="6" spans="4:12" x14ac:dyDescent="0.25">
      <c r="D6" s="10" t="s">
        <v>30</v>
      </c>
      <c r="I6" s="9"/>
      <c r="J6" s="9"/>
      <c r="K6" s="9" t="s">
        <v>31</v>
      </c>
    </row>
    <row r="7" spans="4:12" x14ac:dyDescent="0.25">
      <c r="D7" t="s">
        <v>32</v>
      </c>
      <c r="I7" s="6">
        <v>9215</v>
      </c>
      <c r="J7" s="6">
        <v>739.9</v>
      </c>
      <c r="K7" s="6">
        <f>I7+J7</f>
        <v>9954.9</v>
      </c>
      <c r="L7" s="6"/>
    </row>
    <row r="8" spans="4:12" x14ac:dyDescent="0.25">
      <c r="D8" t="s">
        <v>33</v>
      </c>
      <c r="I8" s="6">
        <v>2209</v>
      </c>
      <c r="J8" s="6"/>
      <c r="K8" s="6">
        <f t="shared" ref="K8:K16" si="0">I8+J8</f>
        <v>2209</v>
      </c>
      <c r="L8" s="6"/>
    </row>
    <row r="9" spans="4:12" x14ac:dyDescent="0.25">
      <c r="D9" t="s">
        <v>34</v>
      </c>
      <c r="I9" s="6">
        <v>320</v>
      </c>
      <c r="J9" s="6"/>
      <c r="K9" s="6">
        <f t="shared" si="0"/>
        <v>320</v>
      </c>
      <c r="L9" s="6"/>
    </row>
    <row r="10" spans="4:12" x14ac:dyDescent="0.25">
      <c r="D10" t="s">
        <v>35</v>
      </c>
      <c r="I10" s="6">
        <v>8824.4</v>
      </c>
      <c r="J10" s="6">
        <v>1130.97</v>
      </c>
      <c r="K10" s="6">
        <f t="shared" si="0"/>
        <v>9955.369999999999</v>
      </c>
      <c r="L10" s="6"/>
    </row>
    <row r="11" spans="4:12" x14ac:dyDescent="0.25">
      <c r="D11" t="s">
        <v>36</v>
      </c>
      <c r="I11" s="6">
        <v>673.61</v>
      </c>
      <c r="J11" s="6">
        <f>0.04+11.71+278.6</f>
        <v>290.35000000000002</v>
      </c>
      <c r="K11" s="6">
        <f t="shared" si="0"/>
        <v>963.96</v>
      </c>
      <c r="L11" s="6"/>
    </row>
    <row r="12" spans="4:12" x14ac:dyDescent="0.25">
      <c r="D12" t="s">
        <v>37</v>
      </c>
      <c r="I12" s="6">
        <v>1000</v>
      </c>
      <c r="J12" s="6"/>
      <c r="K12" s="6">
        <f t="shared" si="0"/>
        <v>1000</v>
      </c>
      <c r="L12" s="6"/>
    </row>
    <row r="13" spans="4:12" x14ac:dyDescent="0.25">
      <c r="D13" t="s">
        <v>38</v>
      </c>
      <c r="I13" s="6">
        <v>1486.5</v>
      </c>
      <c r="J13" s="6">
        <v>193.5</v>
      </c>
      <c r="K13" s="6">
        <f t="shared" si="0"/>
        <v>1680</v>
      </c>
      <c r="L13" s="6"/>
    </row>
    <row r="14" spans="4:12" x14ac:dyDescent="0.25">
      <c r="D14" t="s">
        <v>39</v>
      </c>
      <c r="I14" s="6">
        <v>18.05</v>
      </c>
      <c r="J14" s="6"/>
      <c r="K14" s="6">
        <f t="shared" si="0"/>
        <v>18.05</v>
      </c>
      <c r="L14" s="6"/>
    </row>
    <row r="15" spans="4:12" x14ac:dyDescent="0.25">
      <c r="I15" s="6">
        <v>0</v>
      </c>
      <c r="J15" s="6"/>
      <c r="K15" s="6">
        <f t="shared" si="0"/>
        <v>0</v>
      </c>
      <c r="L15" s="6"/>
    </row>
    <row r="16" spans="4:12" x14ac:dyDescent="0.25">
      <c r="D16" t="s">
        <v>40</v>
      </c>
      <c r="I16" s="6">
        <v>0</v>
      </c>
      <c r="J16" s="6">
        <v>26</v>
      </c>
      <c r="K16" s="6">
        <f t="shared" si="0"/>
        <v>26</v>
      </c>
      <c r="L16" s="6"/>
    </row>
    <row r="17" spans="4:16" x14ac:dyDescent="0.25">
      <c r="I17" s="6"/>
      <c r="J17" s="6"/>
      <c r="K17" s="6"/>
      <c r="L17" s="6"/>
    </row>
    <row r="18" spans="4:16" x14ac:dyDescent="0.25">
      <c r="D18" t="s">
        <v>41</v>
      </c>
      <c r="I18" s="6">
        <f t="shared" ref="I18:J18" si="1">SUM(I7:I17)</f>
        <v>23746.560000000001</v>
      </c>
      <c r="J18" s="6">
        <f t="shared" si="1"/>
        <v>2380.7199999999998</v>
      </c>
      <c r="K18" s="6">
        <f>SUM(K7:K17)</f>
        <v>26127.279999999995</v>
      </c>
      <c r="L18" s="6"/>
      <c r="M18" s="6"/>
      <c r="P18" s="6"/>
    </row>
    <row r="19" spans="4:16" x14ac:dyDescent="0.25">
      <c r="I19" s="6"/>
      <c r="J19" s="6"/>
      <c r="K19" s="6"/>
      <c r="L19" s="6"/>
    </row>
    <row r="20" spans="4:16" x14ac:dyDescent="0.25">
      <c r="D20" s="10" t="s">
        <v>42</v>
      </c>
      <c r="I20" s="6"/>
      <c r="J20" s="6"/>
      <c r="K20" s="6"/>
      <c r="L20" s="6"/>
    </row>
    <row r="21" spans="4:16" x14ac:dyDescent="0.25">
      <c r="D21" s="4" t="s">
        <v>43</v>
      </c>
      <c r="E21" s="4"/>
      <c r="I21" s="6"/>
      <c r="J21" s="6"/>
      <c r="K21" s="6"/>
      <c r="L21" s="6"/>
    </row>
    <row r="22" spans="4:16" x14ac:dyDescent="0.25">
      <c r="D22" t="s">
        <v>44</v>
      </c>
      <c r="I22" s="6">
        <v>1197.81</v>
      </c>
      <c r="J22" s="6">
        <f>44</f>
        <v>44</v>
      </c>
      <c r="K22" s="6">
        <f t="shared" ref="K22:K42" si="2">I22+J22</f>
        <v>1241.81</v>
      </c>
      <c r="L22" s="6"/>
    </row>
    <row r="23" spans="4:16" x14ac:dyDescent="0.25">
      <c r="D23" t="s">
        <v>45</v>
      </c>
      <c r="I23" s="6">
        <v>1063.28</v>
      </c>
      <c r="J23" s="6"/>
      <c r="K23" s="6">
        <f t="shared" si="2"/>
        <v>1063.28</v>
      </c>
      <c r="L23" s="6"/>
    </row>
    <row r="24" spans="4:16" x14ac:dyDescent="0.25">
      <c r="D24" t="s">
        <v>33</v>
      </c>
      <c r="I24" s="6">
        <v>2290.61</v>
      </c>
      <c r="J24" s="6">
        <f>10+16+52+32.5</f>
        <v>110.5</v>
      </c>
      <c r="K24" s="6">
        <f t="shared" si="2"/>
        <v>2401.11</v>
      </c>
      <c r="L24" s="6"/>
    </row>
    <row r="25" spans="4:16" x14ac:dyDescent="0.25">
      <c r="D25" t="s">
        <v>46</v>
      </c>
      <c r="I25" s="6">
        <v>535.5</v>
      </c>
      <c r="J25" s="6"/>
      <c r="K25" s="6">
        <f t="shared" si="2"/>
        <v>535.5</v>
      </c>
      <c r="L25" s="6"/>
    </row>
    <row r="26" spans="4:16" x14ac:dyDescent="0.25">
      <c r="D26" t="s">
        <v>47</v>
      </c>
      <c r="I26" s="6">
        <v>54.3</v>
      </c>
      <c r="J26" s="6">
        <f>15+273.27</f>
        <v>288.27</v>
      </c>
      <c r="K26" s="6">
        <f t="shared" si="2"/>
        <v>342.57</v>
      </c>
      <c r="L26" s="6"/>
    </row>
    <row r="27" spans="4:16" x14ac:dyDescent="0.25">
      <c r="D27" t="s">
        <v>48</v>
      </c>
      <c r="I27" s="6">
        <v>645.5</v>
      </c>
      <c r="J27" s="6"/>
      <c r="K27" s="6">
        <f t="shared" si="2"/>
        <v>645.5</v>
      </c>
      <c r="L27" s="6"/>
    </row>
    <row r="28" spans="4:16" x14ac:dyDescent="0.25">
      <c r="D28" t="s">
        <v>49</v>
      </c>
      <c r="I28" s="6">
        <v>1050</v>
      </c>
      <c r="J28" s="6">
        <f>97.5+61.5+61.5</f>
        <v>220.5</v>
      </c>
      <c r="K28" s="6">
        <f t="shared" si="2"/>
        <v>1270.5</v>
      </c>
      <c r="L28" s="6"/>
    </row>
    <row r="29" spans="4:16" x14ac:dyDescent="0.25">
      <c r="D29" t="s">
        <v>50</v>
      </c>
      <c r="I29" s="6">
        <v>2123.7399999999998</v>
      </c>
      <c r="J29" s="6">
        <f>500</f>
        <v>500</v>
      </c>
      <c r="K29" s="6">
        <f t="shared" si="2"/>
        <v>2623.74</v>
      </c>
      <c r="L29" s="6"/>
    </row>
    <row r="30" spans="4:16" x14ac:dyDescent="0.25">
      <c r="D30" t="s">
        <v>51</v>
      </c>
      <c r="I30" s="6">
        <v>1986</v>
      </c>
      <c r="J30" s="6"/>
      <c r="K30" s="6">
        <f t="shared" si="2"/>
        <v>1986</v>
      </c>
      <c r="L30" s="6"/>
    </row>
    <row r="31" spans="4:16" x14ac:dyDescent="0.25">
      <c r="D31" t="s">
        <v>52</v>
      </c>
      <c r="I31" s="6">
        <f t="shared" ref="I31:J31" si="3">SUM(I21:I30)</f>
        <v>10946.740000000002</v>
      </c>
      <c r="J31" s="6">
        <f t="shared" si="3"/>
        <v>1163.27</v>
      </c>
      <c r="K31" s="6">
        <f>SUM(K21:K30)</f>
        <v>12110.01</v>
      </c>
      <c r="L31" s="6"/>
    </row>
    <row r="32" spans="4:16" x14ac:dyDescent="0.25">
      <c r="I32" s="6"/>
      <c r="J32" s="6"/>
      <c r="K32" s="6"/>
      <c r="L32" s="6"/>
    </row>
    <row r="33" spans="4:12" x14ac:dyDescent="0.25">
      <c r="D33" s="4" t="s">
        <v>53</v>
      </c>
      <c r="I33" s="6"/>
      <c r="J33" s="6"/>
      <c r="K33" s="6"/>
      <c r="L33" s="6"/>
    </row>
    <row r="34" spans="4:12" x14ac:dyDescent="0.25">
      <c r="D34" t="s">
        <v>54</v>
      </c>
      <c r="I34" s="6">
        <v>3389.76</v>
      </c>
      <c r="J34" s="6"/>
      <c r="K34" s="6">
        <f t="shared" si="2"/>
        <v>3389.76</v>
      </c>
      <c r="L34" s="6"/>
    </row>
    <row r="35" spans="4:12" x14ac:dyDescent="0.25">
      <c r="D35" t="s">
        <v>55</v>
      </c>
      <c r="I35" s="6">
        <v>545.1</v>
      </c>
      <c r="J35" s="6">
        <v>61.9</v>
      </c>
      <c r="K35" s="6">
        <f t="shared" si="2"/>
        <v>607</v>
      </c>
      <c r="L35" s="6"/>
    </row>
    <row r="36" spans="4:12" x14ac:dyDescent="0.25">
      <c r="D36" t="s">
        <v>56</v>
      </c>
      <c r="I36" s="6">
        <v>7000</v>
      </c>
      <c r="J36" s="6">
        <f>866.67+866.67</f>
        <v>1733.34</v>
      </c>
      <c r="K36" s="6">
        <f t="shared" si="2"/>
        <v>8733.34</v>
      </c>
      <c r="L36" s="6"/>
    </row>
    <row r="37" spans="4:12" x14ac:dyDescent="0.25">
      <c r="D37" t="s">
        <v>57</v>
      </c>
      <c r="I37" s="6">
        <v>457.7</v>
      </c>
      <c r="J37" s="6"/>
      <c r="K37" s="6">
        <f t="shared" si="2"/>
        <v>457.7</v>
      </c>
      <c r="L37" s="6"/>
    </row>
    <row r="38" spans="4:12" x14ac:dyDescent="0.25">
      <c r="D38" t="s">
        <v>58</v>
      </c>
      <c r="I38" s="6">
        <v>942.08</v>
      </c>
      <c r="J38" s="6">
        <f>45+45</f>
        <v>90</v>
      </c>
      <c r="K38" s="6">
        <f t="shared" si="2"/>
        <v>1032.08</v>
      </c>
      <c r="L38" s="6"/>
    </row>
    <row r="39" spans="4:12" x14ac:dyDescent="0.25">
      <c r="D39" t="s">
        <v>59</v>
      </c>
      <c r="I39" s="6">
        <v>118.7</v>
      </c>
      <c r="J39" s="6"/>
      <c r="K39" s="6">
        <f t="shared" si="2"/>
        <v>118.7</v>
      </c>
      <c r="L39" s="6"/>
    </row>
    <row r="40" spans="4:12" x14ac:dyDescent="0.25">
      <c r="D40" t="s">
        <v>60</v>
      </c>
      <c r="I40" s="6">
        <v>720</v>
      </c>
      <c r="J40" s="6"/>
      <c r="K40" s="6">
        <f t="shared" si="2"/>
        <v>720</v>
      </c>
      <c r="L40" s="6"/>
    </row>
    <row r="41" spans="4:12" x14ac:dyDescent="0.25">
      <c r="I41" s="6">
        <v>0</v>
      </c>
      <c r="J41" s="6"/>
      <c r="K41" s="6">
        <f t="shared" si="2"/>
        <v>0</v>
      </c>
      <c r="L41" s="6"/>
    </row>
    <row r="42" spans="4:12" x14ac:dyDescent="0.25">
      <c r="I42" s="6">
        <v>0</v>
      </c>
      <c r="J42" s="6"/>
      <c r="K42" s="6">
        <f t="shared" si="2"/>
        <v>0</v>
      </c>
      <c r="L42" s="6"/>
    </row>
    <row r="43" spans="4:12" x14ac:dyDescent="0.25">
      <c r="I43" s="6"/>
      <c r="J43" s="6"/>
      <c r="K43" s="6"/>
      <c r="L43" s="6"/>
    </row>
    <row r="44" spans="4:12" x14ac:dyDescent="0.25">
      <c r="D44" t="s">
        <v>61</v>
      </c>
      <c r="I44" s="6">
        <f t="shared" ref="I44:J44" si="4">SUM(I34:I43)</f>
        <v>13173.340000000002</v>
      </c>
      <c r="J44" s="6">
        <f t="shared" si="4"/>
        <v>1885.24</v>
      </c>
      <c r="K44" s="6">
        <f>SUM(K34:K43)</f>
        <v>15058.580000000002</v>
      </c>
      <c r="L44" s="6"/>
    </row>
    <row r="45" spans="4:12" x14ac:dyDescent="0.25">
      <c r="I45" s="6"/>
      <c r="J45" s="6"/>
      <c r="K45" s="6"/>
      <c r="L45" s="6"/>
    </row>
    <row r="46" spans="4:12" x14ac:dyDescent="0.25">
      <c r="D46" t="s">
        <v>62</v>
      </c>
      <c r="I46" s="6">
        <f t="shared" ref="I46:J46" si="5">I31+I44</f>
        <v>24120.080000000002</v>
      </c>
      <c r="J46" s="6">
        <f t="shared" si="5"/>
        <v>3048.51</v>
      </c>
      <c r="K46" s="6">
        <f>K31+K44</f>
        <v>27168.590000000004</v>
      </c>
      <c r="L46" s="6"/>
    </row>
    <row r="47" spans="4:12" x14ac:dyDescent="0.25">
      <c r="I47" s="6"/>
      <c r="J47" s="6"/>
      <c r="K47" s="6"/>
      <c r="L47" s="6"/>
    </row>
    <row r="48" spans="4:12" x14ac:dyDescent="0.25">
      <c r="D48" t="s">
        <v>63</v>
      </c>
      <c r="I48" s="6">
        <f t="shared" ref="I48:J48" si="6">I18-I46</f>
        <v>-373.52000000000044</v>
      </c>
      <c r="J48" s="6">
        <f t="shared" si="6"/>
        <v>-667.79000000000042</v>
      </c>
      <c r="K48" s="6">
        <f>K18-K46</f>
        <v>-1041.3100000000086</v>
      </c>
      <c r="L48" s="6"/>
    </row>
    <row r="49" spans="9:12" x14ac:dyDescent="0.25">
      <c r="I49" s="6"/>
      <c r="J49" s="6"/>
      <c r="K49" s="6"/>
      <c r="L49" s="6"/>
    </row>
    <row r="50" spans="9:12" x14ac:dyDescent="0.25">
      <c r="I50" s="6"/>
      <c r="J50" s="6"/>
      <c r="K50" s="6"/>
      <c r="L50" s="6"/>
    </row>
    <row r="51" spans="9:12" x14ac:dyDescent="0.25">
      <c r="I51" s="6"/>
      <c r="J51" s="6"/>
      <c r="K51" s="6"/>
      <c r="L51" s="6"/>
    </row>
    <row r="52" spans="9:12" x14ac:dyDescent="0.25">
      <c r="I52" s="6"/>
      <c r="J52" s="6"/>
      <c r="K52" s="6"/>
      <c r="L52" s="6"/>
    </row>
    <row r="53" spans="9:12" x14ac:dyDescent="0.25">
      <c r="I53" s="6"/>
      <c r="J53" s="6"/>
      <c r="K53" s="6"/>
      <c r="L53" s="6"/>
    </row>
    <row r="54" spans="9:12" x14ac:dyDescent="0.25">
      <c r="I54" s="6"/>
      <c r="J54" s="6"/>
      <c r="K54" s="6"/>
      <c r="L54" s="6"/>
    </row>
    <row r="55" spans="9:12" x14ac:dyDescent="0.25">
      <c r="I55" s="6"/>
      <c r="J55" s="6"/>
      <c r="K55" s="6"/>
      <c r="L55" s="6"/>
    </row>
    <row r="56" spans="9:12" x14ac:dyDescent="0.25">
      <c r="I56" s="6"/>
      <c r="J56" s="6"/>
      <c r="K56" s="6"/>
      <c r="L56" s="6"/>
    </row>
    <row r="57" spans="9:12" x14ac:dyDescent="0.25">
      <c r="I57" s="6"/>
      <c r="J57" s="6"/>
      <c r="K57" s="6"/>
      <c r="L57" s="6"/>
    </row>
    <row r="58" spans="9:12" x14ac:dyDescent="0.25">
      <c r="I58" s="6"/>
      <c r="J58" s="6"/>
      <c r="K58" s="6"/>
      <c r="L58" s="6"/>
    </row>
    <row r="59" spans="9:12" x14ac:dyDescent="0.25">
      <c r="I59" s="6"/>
      <c r="J59" s="6"/>
      <c r="K59" s="6"/>
      <c r="L59" s="6"/>
    </row>
    <row r="60" spans="9:12" x14ac:dyDescent="0.25">
      <c r="I60" s="6"/>
      <c r="J60" s="6"/>
      <c r="K60" s="6"/>
      <c r="L60" s="6"/>
    </row>
    <row r="61" spans="9:12" x14ac:dyDescent="0.25">
      <c r="I61" s="6"/>
      <c r="J61" s="6"/>
      <c r="K61" s="6"/>
      <c r="L61" s="6"/>
    </row>
    <row r="62" spans="9:12" x14ac:dyDescent="0.25">
      <c r="I62" s="6"/>
      <c r="J62" s="6"/>
      <c r="K62" s="6"/>
      <c r="L62" s="6"/>
    </row>
    <row r="63" spans="9:12" x14ac:dyDescent="0.25">
      <c r="I63" s="6"/>
      <c r="J63" s="6"/>
      <c r="K63" s="6"/>
      <c r="L63" s="6"/>
    </row>
    <row r="64" spans="9:12" x14ac:dyDescent="0.25">
      <c r="I64" s="6"/>
      <c r="J64" s="6"/>
      <c r="K64" s="6"/>
      <c r="L64" s="6"/>
    </row>
    <row r="65" spans="9:12" x14ac:dyDescent="0.25">
      <c r="I65" s="6"/>
      <c r="J65" s="6"/>
      <c r="K65" s="6"/>
      <c r="L65" s="6"/>
    </row>
    <row r="66" spans="9:12" x14ac:dyDescent="0.25">
      <c r="I66" s="6"/>
      <c r="J66" s="6"/>
      <c r="K66" s="6"/>
      <c r="L66" s="6"/>
    </row>
    <row r="67" spans="9:12" x14ac:dyDescent="0.25">
      <c r="I67" s="6"/>
      <c r="J67" s="6"/>
      <c r="K67" s="6"/>
      <c r="L67" s="6"/>
    </row>
    <row r="68" spans="9:12" x14ac:dyDescent="0.25">
      <c r="I68" s="6"/>
      <c r="J68" s="6"/>
      <c r="K68" s="6"/>
      <c r="L68" s="6"/>
    </row>
    <row r="69" spans="9:12" x14ac:dyDescent="0.25">
      <c r="I69" s="6"/>
      <c r="J69" s="6"/>
      <c r="K69" s="6"/>
      <c r="L69" s="6"/>
    </row>
    <row r="70" spans="9:12" x14ac:dyDescent="0.25">
      <c r="I70" s="6"/>
      <c r="J70" s="6"/>
      <c r="K70" s="6"/>
      <c r="L70" s="6"/>
    </row>
    <row r="71" spans="9:12" x14ac:dyDescent="0.25">
      <c r="I71" s="6"/>
      <c r="J71" s="6"/>
      <c r="K71" s="6"/>
      <c r="L71" s="6"/>
    </row>
    <row r="72" spans="9:12" x14ac:dyDescent="0.25">
      <c r="I72" s="6"/>
      <c r="J72" s="6"/>
      <c r="K72" s="6"/>
      <c r="L72" s="6"/>
    </row>
    <row r="73" spans="9:12" x14ac:dyDescent="0.25">
      <c r="I73" s="6"/>
      <c r="J73" s="6"/>
      <c r="K73" s="6"/>
      <c r="L73" s="6"/>
    </row>
    <row r="74" spans="9:12" x14ac:dyDescent="0.25">
      <c r="I74" s="6"/>
      <c r="J74" s="6"/>
      <c r="K74" s="6"/>
      <c r="L74" s="6"/>
    </row>
    <row r="75" spans="9:12" x14ac:dyDescent="0.25">
      <c r="I75" s="6"/>
      <c r="J75" s="6"/>
      <c r="K75" s="6"/>
      <c r="L75" s="6"/>
    </row>
    <row r="76" spans="9:12" x14ac:dyDescent="0.25">
      <c r="I76" s="6"/>
      <c r="J76" s="6"/>
      <c r="K76" s="6"/>
      <c r="L76" s="6"/>
    </row>
    <row r="77" spans="9:12" x14ac:dyDescent="0.25">
      <c r="I77" s="6"/>
      <c r="J77" s="6"/>
      <c r="K77" s="6"/>
      <c r="L77" s="6"/>
    </row>
    <row r="78" spans="9:12" x14ac:dyDescent="0.25">
      <c r="I78" s="6"/>
      <c r="J78" s="6"/>
      <c r="K78" s="6"/>
      <c r="L78" s="6"/>
    </row>
    <row r="79" spans="9:12" x14ac:dyDescent="0.25">
      <c r="I79" s="6"/>
      <c r="J79" s="6"/>
      <c r="K79" s="6"/>
      <c r="L79" s="6"/>
    </row>
    <row r="80" spans="9:12" x14ac:dyDescent="0.25">
      <c r="I80" s="6"/>
      <c r="J80" s="6"/>
      <c r="K80" s="6"/>
      <c r="L80" s="6"/>
    </row>
    <row r="81" spans="9:12" x14ac:dyDescent="0.25">
      <c r="I81" s="6"/>
      <c r="J81" s="6"/>
      <c r="K81" s="6"/>
      <c r="L81" s="6"/>
    </row>
    <row r="82" spans="9:12" x14ac:dyDescent="0.25">
      <c r="I82" s="6"/>
      <c r="J82" s="6"/>
      <c r="K82" s="6"/>
      <c r="L82" s="6"/>
    </row>
    <row r="83" spans="9:12" x14ac:dyDescent="0.25">
      <c r="I83" s="6"/>
      <c r="J83" s="6"/>
      <c r="K83" s="6"/>
      <c r="L83" s="6"/>
    </row>
    <row r="84" spans="9:12" x14ac:dyDescent="0.25">
      <c r="I84" s="6"/>
      <c r="J84" s="6"/>
      <c r="K84" s="6"/>
      <c r="L84" s="6"/>
    </row>
    <row r="85" spans="9:12" x14ac:dyDescent="0.25">
      <c r="I85" s="6"/>
      <c r="J85" s="6"/>
      <c r="K85" s="6"/>
      <c r="L85" s="6"/>
    </row>
    <row r="86" spans="9:12" x14ac:dyDescent="0.25">
      <c r="I86" s="6"/>
      <c r="J86" s="6"/>
      <c r="K86" s="6"/>
      <c r="L86" s="6"/>
    </row>
    <row r="87" spans="9:12" x14ac:dyDescent="0.25">
      <c r="I87" s="6"/>
      <c r="J87" s="6"/>
      <c r="K87" s="6"/>
      <c r="L87" s="6"/>
    </row>
    <row r="88" spans="9:12" x14ac:dyDescent="0.25">
      <c r="I88" s="6"/>
      <c r="J88" s="6"/>
      <c r="K88" s="6"/>
      <c r="L88" s="6"/>
    </row>
    <row r="89" spans="9:12" x14ac:dyDescent="0.25">
      <c r="I89" s="6"/>
      <c r="J89" s="6"/>
      <c r="K89" s="6"/>
      <c r="L89" s="6"/>
    </row>
  </sheetData>
  <pageMargins left="0.70866141732283472" right="0.70866141732283472" top="0.74803149606299213" bottom="0.74803149606299213" header="0.31496062992125984" footer="0.31496062992125984"/>
  <pageSetup paperSize="9" scale="84" orientation="portrait" cellComments="asDisplayed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4AD07-2495-4B4F-93B6-418EA64211C5}">
  <dimension ref="D3:O36"/>
  <sheetViews>
    <sheetView topLeftCell="A16" workbookViewId="0">
      <selection activeCell="Q29" sqref="Q29"/>
    </sheetView>
  </sheetViews>
  <sheetFormatPr defaultRowHeight="15" x14ac:dyDescent="0.25"/>
  <cols>
    <col min="9" max="9" width="10" bestFit="1" customWidth="1"/>
  </cols>
  <sheetData>
    <row r="3" spans="4:11" ht="18.75" x14ac:dyDescent="0.3">
      <c r="D3" s="1" t="s">
        <v>0</v>
      </c>
      <c r="I3" s="2">
        <v>43739</v>
      </c>
      <c r="J3" s="2"/>
    </row>
    <row r="4" spans="4:11" x14ac:dyDescent="0.25">
      <c r="G4" s="3" t="s">
        <v>1</v>
      </c>
    </row>
    <row r="5" spans="4:11" x14ac:dyDescent="0.25">
      <c r="G5" s="3"/>
    </row>
    <row r="6" spans="4:11" x14ac:dyDescent="0.25">
      <c r="D6" s="4" t="s">
        <v>2</v>
      </c>
      <c r="G6" s="3"/>
    </row>
    <row r="7" spans="4:11" x14ac:dyDescent="0.25">
      <c r="D7" s="4"/>
      <c r="G7" s="3"/>
      <c r="J7" s="5"/>
      <c r="K7" s="5"/>
    </row>
    <row r="8" spans="4:11" x14ac:dyDescent="0.25">
      <c r="D8" t="s">
        <v>3</v>
      </c>
      <c r="K8" s="6">
        <v>54.9</v>
      </c>
    </row>
    <row r="9" spans="4:11" x14ac:dyDescent="0.25">
      <c r="D9" t="s">
        <v>4</v>
      </c>
      <c r="K9" s="6">
        <v>4804.8500000000004</v>
      </c>
    </row>
    <row r="10" spans="4:11" x14ac:dyDescent="0.25">
      <c r="D10" t="s">
        <v>5</v>
      </c>
      <c r="K10" s="6">
        <v>400</v>
      </c>
    </row>
    <row r="11" spans="4:11" x14ac:dyDescent="0.25">
      <c r="D11" t="s">
        <v>6</v>
      </c>
      <c r="K11" s="6">
        <v>17396.46</v>
      </c>
    </row>
    <row r="12" spans="4:11" x14ac:dyDescent="0.25">
      <c r="D12" t="s">
        <v>7</v>
      </c>
      <c r="G12" t="s">
        <v>8</v>
      </c>
      <c r="K12" s="6">
        <v>7678.84</v>
      </c>
    </row>
    <row r="13" spans="4:11" x14ac:dyDescent="0.25">
      <c r="D13" t="s">
        <v>9</v>
      </c>
      <c r="G13" t="s">
        <v>10</v>
      </c>
      <c r="K13" s="6">
        <v>0</v>
      </c>
    </row>
    <row r="14" spans="4:11" x14ac:dyDescent="0.25">
      <c r="D14" t="s">
        <v>11</v>
      </c>
      <c r="G14" t="s">
        <v>12</v>
      </c>
      <c r="K14" s="6">
        <v>16257.67</v>
      </c>
    </row>
    <row r="15" spans="4:11" x14ac:dyDescent="0.25">
      <c r="D15" t="s">
        <v>13</v>
      </c>
      <c r="G15" t="s">
        <v>14</v>
      </c>
      <c r="K15" s="6">
        <v>9074.49</v>
      </c>
    </row>
    <row r="16" spans="4:11" x14ac:dyDescent="0.25">
      <c r="D16" t="s">
        <v>15</v>
      </c>
      <c r="K16" s="6"/>
    </row>
    <row r="17" spans="4:15" x14ac:dyDescent="0.25">
      <c r="D17" t="s">
        <v>16</v>
      </c>
      <c r="K17" s="6">
        <f>SUM(K8:K16)</f>
        <v>55667.21</v>
      </c>
    </row>
    <row r="18" spans="4:15" x14ac:dyDescent="0.25">
      <c r="K18" s="6"/>
    </row>
    <row r="19" spans="4:15" x14ac:dyDescent="0.25">
      <c r="K19" s="6"/>
    </row>
    <row r="20" spans="4:15" x14ac:dyDescent="0.25">
      <c r="D20" s="4" t="s">
        <v>17</v>
      </c>
      <c r="K20" s="6"/>
    </row>
    <row r="21" spans="4:15" x14ac:dyDescent="0.25">
      <c r="K21" s="6"/>
    </row>
    <row r="22" spans="4:15" x14ac:dyDescent="0.25">
      <c r="D22" t="s">
        <v>18</v>
      </c>
      <c r="K22" s="6">
        <v>2944</v>
      </c>
    </row>
    <row r="23" spans="4:15" x14ac:dyDescent="0.25">
      <c r="K23" s="6"/>
    </row>
    <row r="24" spans="4:15" x14ac:dyDescent="0.25">
      <c r="D24" t="s">
        <v>19</v>
      </c>
      <c r="K24" s="6">
        <f>SUM(K21:K23)</f>
        <v>2944</v>
      </c>
    </row>
    <row r="25" spans="4:15" x14ac:dyDescent="0.25">
      <c r="K25" s="6"/>
    </row>
    <row r="26" spans="4:15" ht="15.75" thickBot="1" x14ac:dyDescent="0.3">
      <c r="K26" s="6"/>
    </row>
    <row r="27" spans="4:15" ht="15.75" thickBot="1" x14ac:dyDescent="0.3">
      <c r="D27" s="4" t="s">
        <v>20</v>
      </c>
      <c r="K27" s="7">
        <f>K17+K24</f>
        <v>58611.21</v>
      </c>
    </row>
    <row r="28" spans="4:15" x14ac:dyDescent="0.25">
      <c r="K28" s="6"/>
    </row>
    <row r="29" spans="4:15" x14ac:dyDescent="0.25">
      <c r="K29" s="6"/>
    </row>
    <row r="30" spans="4:15" x14ac:dyDescent="0.25">
      <c r="D30" s="4" t="s">
        <v>21</v>
      </c>
      <c r="K30" s="6"/>
    </row>
    <row r="32" spans="4:15" x14ac:dyDescent="0.25">
      <c r="D32" t="s">
        <v>22</v>
      </c>
      <c r="K32">
        <v>59279</v>
      </c>
      <c r="N32" s="6"/>
      <c r="O32" s="6"/>
    </row>
    <row r="33" spans="4:11" x14ac:dyDescent="0.25">
      <c r="D33" t="s">
        <v>23</v>
      </c>
      <c r="K33" s="6">
        <f>'[1]Sheet1 (2)'!$J$48</f>
        <v>-667.79000000000042</v>
      </c>
    </row>
    <row r="34" spans="4:11" ht="15.75" thickBot="1" x14ac:dyDescent="0.3"/>
    <row r="35" spans="4:11" ht="15.75" thickBot="1" x14ac:dyDescent="0.3">
      <c r="D35" s="4" t="s">
        <v>24</v>
      </c>
      <c r="E35" s="4"/>
      <c r="F35" s="4"/>
      <c r="G35" s="4"/>
      <c r="H35" s="4"/>
      <c r="I35" s="4"/>
      <c r="J35" s="4"/>
      <c r="K35" s="7">
        <f>SUM(K32:K34)</f>
        <v>58611.21</v>
      </c>
    </row>
    <row r="36" spans="4:11" x14ac:dyDescent="0.25">
      <c r="K36" t="str">
        <f>IF(K35=K27," ","Error")</f>
        <v xml:space="preserve"> 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Cashbook Bank Rec.</vt:lpstr>
      <vt:lpstr>Income Expenditure</vt:lpstr>
      <vt:lpstr>Balance Sheet</vt:lpstr>
      <vt:lpstr>'Balance Sheet'!Print_Area</vt:lpstr>
      <vt:lpstr>'Cashbook Bank Rec.'!Print_Area</vt:lpstr>
      <vt:lpstr>'Income Expenditure'!Print_Area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2019-11-08T03:16:16Z</dcterms:created>
  <dcterms:modified xsi:type="dcterms:W3CDTF">2019-11-08T03:18:21Z</dcterms:modified>
</cp:coreProperties>
</file>